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v_Rev\Grant Programs\VW NOx\BIN - Zero-Emission Freight and Marine\Project Evaluation\"/>
    </mc:Choice>
  </mc:AlternateContent>
  <xr:revisionPtr revIDLastSave="0" documentId="13_ncr:1_{6BA6C1D7-4D67-4D14-8EAF-BC9527CD14F6}" xr6:coauthVersionLast="47" xr6:coauthVersionMax="47" xr10:uidLastSave="{00000000-0000-0000-0000-000000000000}"/>
  <bookViews>
    <workbookView xWindow="-103" yWindow="-103" windowWidth="23657" windowHeight="15240" xr2:uid="{601E416E-A733-4FF8-A106-0F48FFA8C994}"/>
  </bookViews>
  <sheets>
    <sheet name="Proposed Awar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9" i="1"/>
  <c r="F18" i="1"/>
  <c r="F17" i="1"/>
  <c r="F16" i="1"/>
  <c r="F14" i="1"/>
  <c r="H11" i="1"/>
  <c r="H10" i="1"/>
  <c r="H9" i="1"/>
  <c r="H8" i="1"/>
  <c r="H7" i="1"/>
  <c r="H6" i="1"/>
  <c r="H5" i="1"/>
  <c r="H4" i="1"/>
  <c r="H3" i="1"/>
  <c r="F20" i="1" s="1"/>
  <c r="F21" i="1" s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tc={F6ED1EB1-F7A2-4715-96D5-0E3391541F7F}</author>
  </authors>
  <commentList>
    <comment ref="E18" authorId="0" shapeId="0" xr:uid="{F6ED1EB1-F7A2-4715-96D5-0E3391541F7F}">
      <text>
        <t>[Threaded comment]
Your version of Excel allows you to read this threaded comment; however, any edits to it will get removed if the file is opened in a newer version of Excel. Learn more: https://go.microsoft.com/fwlink/?linkid=870924
Comment:
    10 yrs per BMP; aligned to 3 yrs</t>
      </text>
    </comment>
  </commentList>
</comments>
</file>

<file path=xl/sharedStrings.xml><?xml version="1.0" encoding="utf-8"?>
<sst xmlns="http://schemas.openxmlformats.org/spreadsheetml/2006/main" count="155" uniqueCount="77">
  <si>
    <t>Equipment</t>
  </si>
  <si>
    <t>Applicant Name</t>
  </si>
  <si>
    <t>Component ID (hide in final)</t>
  </si>
  <si>
    <t>Equipment Type</t>
  </si>
  <si>
    <t>Equipment ID</t>
  </si>
  <si>
    <t>DAC/LIC?</t>
  </si>
  <si>
    <t>Cost-Effectiveness</t>
  </si>
  <si>
    <t>Total NOx Emission Reductions (Over 3 years) (tons)</t>
  </si>
  <si>
    <t>Grant Amount</t>
  </si>
  <si>
    <t>Amount Requested</t>
  </si>
  <si>
    <t>New Engine Fuel Type</t>
  </si>
  <si>
    <t>Location - City</t>
  </si>
  <si>
    <t>Location - County</t>
  </si>
  <si>
    <t>Total Eligible Costs:</t>
  </si>
  <si>
    <t>Funding Cap</t>
  </si>
  <si>
    <t>Funding %</t>
  </si>
  <si>
    <t>Equipment Category</t>
  </si>
  <si>
    <t>Baseline Equipment Make, Model</t>
  </si>
  <si>
    <t>Baseline Equipment Model Year</t>
  </si>
  <si>
    <t>Baseline Forklift Lift Capacity (lbs)</t>
  </si>
  <si>
    <t>Baseline Engine Fuel Type</t>
  </si>
  <si>
    <t>New Equipment Make, Model</t>
  </si>
  <si>
    <t>New Equipment Model Yr</t>
  </si>
  <si>
    <t>New Forklift Lift Capacity (lbs)</t>
  </si>
  <si>
    <t>SA Recycling, LLC</t>
  </si>
  <si>
    <t>HD Forklift</t>
  </si>
  <si>
    <t>0601060</t>
  </si>
  <si>
    <t>DAC</t>
  </si>
  <si>
    <t>Electric</t>
  </si>
  <si>
    <t>Los Angeles</t>
  </si>
  <si>
    <t>CHE</t>
  </si>
  <si>
    <t>Caterpillar DP50CN1-D</t>
  </si>
  <si>
    <t>Diesel</t>
  </si>
  <si>
    <t>Caterpillar 2EP11000</t>
  </si>
  <si>
    <t>0601051</t>
  </si>
  <si>
    <t>Caterpillar PD10000</t>
  </si>
  <si>
    <t>0606035</t>
  </si>
  <si>
    <t>Hyster S80XL</t>
  </si>
  <si>
    <t>LPG</t>
  </si>
  <si>
    <t>0601035</t>
  </si>
  <si>
    <t>Caterpillar P33000-D</t>
  </si>
  <si>
    <t>Wiggins W360</t>
  </si>
  <si>
    <t>0601009</t>
  </si>
  <si>
    <t>Caterpillar V80F</t>
  </si>
  <si>
    <t>0606044</t>
  </si>
  <si>
    <t>Hyster H300XL</t>
  </si>
  <si>
    <t>Delta Airlines Inc.</t>
  </si>
  <si>
    <t>Pushback</t>
  </si>
  <si>
    <t>22182</t>
  </si>
  <si>
    <t>No</t>
  </si>
  <si>
    <t>Incremental Cost</t>
  </si>
  <si>
    <t>GSE</t>
  </si>
  <si>
    <t>Hough T300</t>
  </si>
  <si>
    <t>n/a</t>
  </si>
  <si>
    <t>Challenger 280e</t>
  </si>
  <si>
    <t>22156</t>
  </si>
  <si>
    <t>Hough T225SL</t>
  </si>
  <si>
    <t>22065</t>
  </si>
  <si>
    <t>Hough T300SL</t>
  </si>
  <si>
    <t>ComAv LLC</t>
  </si>
  <si>
    <t>Production FL</t>
  </si>
  <si>
    <t>Victorville</t>
  </si>
  <si>
    <t>San Bernardino</t>
  </si>
  <si>
    <t>Hyster H360HD</t>
  </si>
  <si>
    <t>Toyota THDE3000-30</t>
  </si>
  <si>
    <t xml:space="preserve">Stats to discuss: </t>
  </si>
  <si>
    <t xml:space="preserve">Cancelled projects: </t>
  </si>
  <si>
    <t>Percent of $ in DAC:</t>
  </si>
  <si>
    <t xml:space="preserve">Cancelled equipment: </t>
  </si>
  <si>
    <t xml:space="preserve">Target DAC%: </t>
  </si>
  <si>
    <t xml:space="preserve">Average CE: </t>
  </si>
  <si>
    <t>Avg CE w/o high CE projects</t>
  </si>
  <si>
    <t xml:space="preserve">BMP Target CE: </t>
  </si>
  <si>
    <t xml:space="preserve">BMP Target NOx Reductions (over 3 years): </t>
  </si>
  <si>
    <t>Proposed NOx Reductions over 3 years:</t>
  </si>
  <si>
    <t xml:space="preserve">Percentage of NOx Emissions: </t>
  </si>
  <si>
    <t>Sum of Solicitation#1 awards: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</si>
</sst>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/>
    <xf numFmtId="165" fontId="0" fillId="0" borderId="0" xfId="0" applyNumberFormat="1" applyAlignment="1">
      <alignment horizontal="right"/>
    </xf>
    <xf numFmtId="44" fontId="0" fillId="0" borderId="0" xfId="2" quotePrefix="1" applyFont="1" applyFill="1" applyAlignment="1">
      <alignment horizontal="center"/>
    </xf>
    <xf numFmtId="44" fontId="0" fillId="0" borderId="0" xfId="2" applyFont="1"/>
    <xf numFmtId="44" fontId="0" fillId="2" borderId="0" xfId="2" applyFont="1" applyFill="1"/>
    <xf numFmtId="9" fontId="0" fillId="2" borderId="0" xfId="3" applyFont="1" applyFill="1"/>
    <xf numFmtId="0" fontId="5" fillId="0" borderId="0" xfId="0" applyFont="1"/>
    <xf numFmtId="44" fontId="0" fillId="0" borderId="0" xfId="2" applyFont="1" applyFill="1" applyAlignment="1">
      <alignment horizontal="center"/>
    </xf>
    <xf numFmtId="44" fontId="0" fillId="0" borderId="0" xfId="2" applyFont="1" applyAlignment="1">
      <alignment horizontal="center"/>
    </xf>
    <xf numFmtId="44" fontId="0" fillId="2" borderId="0" xfId="2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44" fontId="0" fillId="0" borderId="1" xfId="2" quotePrefix="1" applyFont="1" applyFill="1" applyBorder="1" applyAlignment="1">
      <alignment horizontal="center"/>
    </xf>
    <xf numFmtId="44" fontId="0" fillId="0" borderId="1" xfId="2" applyFont="1" applyBorder="1"/>
    <xf numFmtId="44" fontId="0" fillId="2" borderId="1" xfId="2" applyFont="1" applyFill="1" applyBorder="1"/>
    <xf numFmtId="9" fontId="0" fillId="2" borderId="1" xfId="3" applyFont="1" applyFill="1" applyBorder="1"/>
    <xf numFmtId="164" fontId="0" fillId="0" borderId="1" xfId="1" applyNumberFormat="1" applyFont="1" applyBorder="1"/>
    <xf numFmtId="44" fontId="0" fillId="0" borderId="0" xfId="0" applyNumberFormat="1"/>
    <xf numFmtId="0" fontId="3" fillId="0" borderId="0" xfId="0" applyFont="1" applyAlignment="1">
      <alignment horizontal="center"/>
    </xf>
    <xf numFmtId="9" fontId="0" fillId="0" borderId="0" xfId="0" applyNumberFormat="1"/>
    <xf numFmtId="0" fontId="0" fillId="0" borderId="0" xfId="2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9" fontId="0" fillId="0" borderId="0" xfId="3" applyFont="1"/>
    <xf numFmtId="0" fontId="0" fillId="0" borderId="0" xfId="0" applyAlignment="1">
      <alignment horizontal="right"/>
    </xf>
    <xf numFmtId="43" fontId="0" fillId="0" borderId="0" xfId="1" applyFon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1" applyFont="1"/>
    <xf numFmtId="165" fontId="0" fillId="0" borderId="0" xfId="0" applyNumberFormat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y Dao" id="{5935F9EA-FB86-44B7-99B8-FC45D89F5B47}" userId="S::adao@baaqmd.gov::691c7c1f-b327-476e-86ae-5e0d606d9ca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0-11-04T16:15:45.67" personId="{5935F9EA-FB86-44B7-99B8-FC45D89F5B47}" id="{F6ED1EB1-F7A2-4715-96D5-0E3391541F7F}">
    <text>10 yrs per BMP; aligned to 3 yrs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C26D-69FF-435C-B402-E9CE0BEDA9E6}">
  <dimension ref="A1:X25"/>
  <sheetViews>
    <sheetView tabSelected="1" zoomScale="110" zoomScaleNormal="110" workbookViewId="0">
      <selection activeCell="J26" sqref="J26"/>
    </sheetView>
  </sheetViews>
  <sheetFormatPr defaultRowHeight="14.6" x14ac:dyDescent="0.4"/>
  <cols>
    <col min="1" max="1" width="12.3046875" customWidth="1"/>
    <col min="2" max="2" width="16.53515625" customWidth="1"/>
    <col min="3" max="3" width="13.3046875" hidden="1" customWidth="1"/>
    <col min="4" max="4" width="10.53515625" customWidth="1"/>
    <col min="5" max="5" width="12.84375" customWidth="1"/>
    <col min="6" max="6" width="13.84375" customWidth="1"/>
    <col min="7" max="7" width="12.15234375" customWidth="1"/>
    <col min="8" max="8" width="20.23046875" customWidth="1"/>
    <col min="9" max="10" width="13" customWidth="1"/>
    <col min="11" max="11" width="11" customWidth="1"/>
    <col min="12" max="12" width="10" bestFit="1" customWidth="1"/>
    <col min="13" max="13" width="12.84375" bestFit="1" customWidth="1"/>
    <col min="14" max="15" width="13" customWidth="1"/>
    <col min="16" max="16" width="9" customWidth="1"/>
    <col min="17" max="17" width="10.69140625" customWidth="1"/>
    <col min="18" max="18" width="17.84375" customWidth="1"/>
    <col min="19" max="19" width="17" customWidth="1"/>
    <col min="20" max="20" width="14.53515625" customWidth="1"/>
    <col min="21" max="21" width="14.15234375" customWidth="1"/>
    <col min="22" max="22" width="16.84375" customWidth="1"/>
    <col min="23" max="24" width="14.3046875" customWidth="1"/>
  </cols>
  <sheetData>
    <row r="1" spans="1:24" s="1" customFormat="1" ht="43.75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x14ac:dyDescent="0.4">
      <c r="A2">
        <v>1</v>
      </c>
      <c r="B2" s="5" t="s">
        <v>24</v>
      </c>
      <c r="C2" s="6">
        <v>758887</v>
      </c>
      <c r="D2" s="5" t="s">
        <v>25</v>
      </c>
      <c r="E2" s="5" t="s">
        <v>26</v>
      </c>
      <c r="F2" s="5" t="s">
        <v>27</v>
      </c>
      <c r="G2" s="7">
        <v>305076.23419600399</v>
      </c>
      <c r="H2" s="8">
        <f>3*0.0766759169610413</f>
        <v>0.23002775088312388</v>
      </c>
      <c r="I2" s="9">
        <v>68800</v>
      </c>
      <c r="J2" s="10">
        <v>91754</v>
      </c>
      <c r="K2" s="5" t="s">
        <v>28</v>
      </c>
      <c r="L2" s="5" t="s">
        <v>29</v>
      </c>
      <c r="M2" s="5" t="s">
        <v>29</v>
      </c>
      <c r="N2" s="11">
        <v>91754</v>
      </c>
      <c r="O2" s="11">
        <v>175000</v>
      </c>
      <c r="P2" s="12">
        <v>0.75</v>
      </c>
      <c r="Q2" s="5" t="s">
        <v>30</v>
      </c>
      <c r="R2" s="5" t="s">
        <v>31</v>
      </c>
      <c r="S2">
        <v>2014</v>
      </c>
      <c r="T2" s="7">
        <v>10000</v>
      </c>
      <c r="U2" s="5" t="s">
        <v>32</v>
      </c>
      <c r="V2" s="5" t="s">
        <v>33</v>
      </c>
      <c r="W2">
        <v>2021</v>
      </c>
      <c r="X2" s="7">
        <v>11000</v>
      </c>
    </row>
    <row r="3" spans="1:24" x14ac:dyDescent="0.4">
      <c r="A3">
        <v>2</v>
      </c>
      <c r="B3" s="5" t="s">
        <v>24</v>
      </c>
      <c r="C3" s="6">
        <v>758883</v>
      </c>
      <c r="D3" s="5" t="s">
        <v>25</v>
      </c>
      <c r="E3" s="5" t="s">
        <v>34</v>
      </c>
      <c r="F3" s="5" t="s">
        <v>27</v>
      </c>
      <c r="G3" s="7">
        <v>340492.96619418863</v>
      </c>
      <c r="H3" s="8">
        <f>3*0.0687003912634693</f>
        <v>0.2061011737904079</v>
      </c>
      <c r="I3" s="9">
        <v>68800</v>
      </c>
      <c r="J3" s="10">
        <v>91754</v>
      </c>
      <c r="K3" s="5" t="s">
        <v>28</v>
      </c>
      <c r="L3" s="5" t="s">
        <v>29</v>
      </c>
      <c r="M3" s="5" t="s">
        <v>29</v>
      </c>
      <c r="N3" s="11">
        <v>91754</v>
      </c>
      <c r="O3" s="11">
        <v>175000</v>
      </c>
      <c r="P3" s="12">
        <v>0.75</v>
      </c>
      <c r="Q3" s="5" t="s">
        <v>30</v>
      </c>
      <c r="R3" s="5" t="s">
        <v>35</v>
      </c>
      <c r="S3">
        <v>2011</v>
      </c>
      <c r="T3" s="7">
        <v>10000</v>
      </c>
      <c r="U3" s="5" t="s">
        <v>32</v>
      </c>
      <c r="V3" s="5" t="s">
        <v>33</v>
      </c>
      <c r="W3">
        <v>2021</v>
      </c>
      <c r="X3" s="7">
        <v>11000</v>
      </c>
    </row>
    <row r="4" spans="1:24" x14ac:dyDescent="0.4">
      <c r="A4">
        <v>3</v>
      </c>
      <c r="B4" s="5" t="s">
        <v>24</v>
      </c>
      <c r="C4" s="6">
        <v>758884</v>
      </c>
      <c r="D4" s="5" t="s">
        <v>25</v>
      </c>
      <c r="E4" s="5" t="s">
        <v>36</v>
      </c>
      <c r="F4" s="5" t="s">
        <v>27</v>
      </c>
      <c r="G4" s="7">
        <v>368009.5232337651</v>
      </c>
      <c r="H4" s="8">
        <f>3*0.063563572470762</f>
        <v>0.19069071741228599</v>
      </c>
      <c r="I4" s="9">
        <v>68800</v>
      </c>
      <c r="J4" s="10">
        <v>91754</v>
      </c>
      <c r="K4" s="5" t="s">
        <v>28</v>
      </c>
      <c r="L4" s="5" t="s">
        <v>29</v>
      </c>
      <c r="M4" s="5" t="s">
        <v>29</v>
      </c>
      <c r="N4" s="11">
        <v>91754</v>
      </c>
      <c r="O4" s="11">
        <v>175000</v>
      </c>
      <c r="P4" s="12">
        <v>0.75</v>
      </c>
      <c r="Q4" s="5" t="s">
        <v>30</v>
      </c>
      <c r="R4" s="5" t="s">
        <v>37</v>
      </c>
      <c r="S4">
        <v>1997</v>
      </c>
      <c r="T4" s="7">
        <v>8000</v>
      </c>
      <c r="U4" s="5" t="s">
        <v>38</v>
      </c>
      <c r="V4" s="5" t="s">
        <v>33</v>
      </c>
      <c r="W4">
        <v>2021</v>
      </c>
      <c r="X4" s="7">
        <v>11000</v>
      </c>
    </row>
    <row r="5" spans="1:24" x14ac:dyDescent="0.4">
      <c r="A5">
        <v>4</v>
      </c>
      <c r="B5" s="5" t="s">
        <v>24</v>
      </c>
      <c r="C5" s="6">
        <v>758886</v>
      </c>
      <c r="D5" s="5" t="s">
        <v>25</v>
      </c>
      <c r="E5" s="5" t="s">
        <v>39</v>
      </c>
      <c r="F5" s="5" t="s">
        <v>27</v>
      </c>
      <c r="G5" s="7">
        <v>667183.50928979134</v>
      </c>
      <c r="H5" s="8">
        <f>3*0.089180861294574</f>
        <v>0.26754258388372198</v>
      </c>
      <c r="I5" s="9">
        <v>175000</v>
      </c>
      <c r="J5" s="10">
        <v>175000</v>
      </c>
      <c r="K5" s="5" t="s">
        <v>28</v>
      </c>
      <c r="L5" s="5" t="s">
        <v>29</v>
      </c>
      <c r="M5" s="5" t="s">
        <v>29</v>
      </c>
      <c r="N5" s="11">
        <v>408050</v>
      </c>
      <c r="O5" s="11">
        <v>175000</v>
      </c>
      <c r="P5" s="12">
        <v>0.75</v>
      </c>
      <c r="Q5" s="5" t="s">
        <v>30</v>
      </c>
      <c r="R5" s="5" t="s">
        <v>40</v>
      </c>
      <c r="S5">
        <v>2007</v>
      </c>
      <c r="T5" s="7">
        <v>33000</v>
      </c>
      <c r="U5" s="5" t="s">
        <v>32</v>
      </c>
      <c r="V5" s="5" t="s">
        <v>41</v>
      </c>
      <c r="W5">
        <v>2021</v>
      </c>
      <c r="X5" s="7">
        <v>36000</v>
      </c>
    </row>
    <row r="6" spans="1:24" x14ac:dyDescent="0.4">
      <c r="A6">
        <v>5</v>
      </c>
      <c r="B6" s="5" t="s">
        <v>24</v>
      </c>
      <c r="C6" s="6">
        <v>758878</v>
      </c>
      <c r="D6" s="5" t="s">
        <v>25</v>
      </c>
      <c r="E6" s="5" t="s">
        <v>42</v>
      </c>
      <c r="F6" s="5" t="s">
        <v>27</v>
      </c>
      <c r="G6" s="7">
        <v>1649585.4623249841</v>
      </c>
      <c r="H6" s="8">
        <f>3*0.0141805323423683</f>
        <v>4.2541597027104902E-2</v>
      </c>
      <c r="I6" s="9">
        <v>68800</v>
      </c>
      <c r="J6" s="10">
        <v>91754</v>
      </c>
      <c r="K6" s="5" t="s">
        <v>28</v>
      </c>
      <c r="L6" s="5" t="s">
        <v>29</v>
      </c>
      <c r="M6" s="5" t="s">
        <v>29</v>
      </c>
      <c r="N6" s="11">
        <v>91754</v>
      </c>
      <c r="O6" s="11">
        <v>175000</v>
      </c>
      <c r="P6" s="12">
        <v>0.75</v>
      </c>
      <c r="Q6" s="5" t="s">
        <v>30</v>
      </c>
      <c r="R6" s="5" t="s">
        <v>43</v>
      </c>
      <c r="S6">
        <v>1989</v>
      </c>
      <c r="T6" s="7">
        <v>8000</v>
      </c>
      <c r="U6" s="5" t="s">
        <v>38</v>
      </c>
      <c r="V6" s="5" t="s">
        <v>33</v>
      </c>
      <c r="W6">
        <v>2021</v>
      </c>
      <c r="X6" s="7">
        <v>11000</v>
      </c>
    </row>
    <row r="7" spans="1:24" x14ac:dyDescent="0.4">
      <c r="A7">
        <v>6</v>
      </c>
      <c r="B7" s="5" t="s">
        <v>24</v>
      </c>
      <c r="C7" s="6">
        <v>758888</v>
      </c>
      <c r="D7" s="5" t="s">
        <v>25</v>
      </c>
      <c r="E7" s="5" t="s">
        <v>44</v>
      </c>
      <c r="F7" s="5" t="s">
        <v>27</v>
      </c>
      <c r="G7" s="7">
        <v>2687598.2406084831</v>
      </c>
      <c r="H7" s="8">
        <f>3*0.00870368184</f>
        <v>2.6111045520000001E-2</v>
      </c>
      <c r="I7" s="9">
        <v>68800</v>
      </c>
      <c r="J7" s="10">
        <v>91754</v>
      </c>
      <c r="K7" s="5" t="s">
        <v>28</v>
      </c>
      <c r="L7" s="5" t="s">
        <v>29</v>
      </c>
      <c r="M7" s="5" t="s">
        <v>29</v>
      </c>
      <c r="N7" s="11">
        <v>408050</v>
      </c>
      <c r="O7" s="11">
        <v>175000</v>
      </c>
      <c r="P7" s="12">
        <v>0.75</v>
      </c>
      <c r="Q7" s="5" t="s">
        <v>30</v>
      </c>
      <c r="R7" s="5" t="s">
        <v>45</v>
      </c>
      <c r="S7">
        <v>1993</v>
      </c>
      <c r="T7" s="7">
        <v>30000</v>
      </c>
      <c r="U7" s="5" t="s">
        <v>32</v>
      </c>
      <c r="V7" s="13" t="s">
        <v>41</v>
      </c>
      <c r="W7">
        <v>2021</v>
      </c>
      <c r="X7" s="7">
        <v>36000</v>
      </c>
    </row>
    <row r="8" spans="1:24" x14ac:dyDescent="0.4">
      <c r="A8">
        <v>7</v>
      </c>
      <c r="B8" s="5" t="s">
        <v>46</v>
      </c>
      <c r="C8" s="6">
        <v>758158</v>
      </c>
      <c r="D8" s="5" t="s">
        <v>47</v>
      </c>
      <c r="E8" s="5" t="s">
        <v>48</v>
      </c>
      <c r="F8" s="5" t="s">
        <v>49</v>
      </c>
      <c r="G8" s="7">
        <v>16797.174347140106</v>
      </c>
      <c r="H8" s="8">
        <f>3*0.690235140767828</f>
        <v>2.070705422303484</v>
      </c>
      <c r="I8" s="14">
        <v>34100</v>
      </c>
      <c r="J8" s="15">
        <v>34883.97</v>
      </c>
      <c r="K8" s="5" t="s">
        <v>28</v>
      </c>
      <c r="L8" s="5" t="s">
        <v>29</v>
      </c>
      <c r="M8" s="5" t="s">
        <v>29</v>
      </c>
      <c r="N8" s="16">
        <v>34106</v>
      </c>
      <c r="O8" s="11" t="s">
        <v>50</v>
      </c>
      <c r="P8" s="12">
        <v>0.75</v>
      </c>
      <c r="Q8" s="5" t="s">
        <v>51</v>
      </c>
      <c r="R8" s="5" t="s">
        <v>52</v>
      </c>
      <c r="S8">
        <v>1981</v>
      </c>
      <c r="T8" s="17" t="s">
        <v>53</v>
      </c>
      <c r="U8" s="5" t="s">
        <v>32</v>
      </c>
      <c r="V8" s="5" t="s">
        <v>54</v>
      </c>
      <c r="W8">
        <v>2020</v>
      </c>
      <c r="X8" s="17" t="s">
        <v>53</v>
      </c>
    </row>
    <row r="9" spans="1:24" x14ac:dyDescent="0.4">
      <c r="A9">
        <v>8</v>
      </c>
      <c r="B9" s="5" t="s">
        <v>46</v>
      </c>
      <c r="C9" s="6">
        <v>758157</v>
      </c>
      <c r="D9" s="5" t="s">
        <v>47</v>
      </c>
      <c r="E9" s="5" t="s">
        <v>55</v>
      </c>
      <c r="F9" s="5" t="s">
        <v>49</v>
      </c>
      <c r="G9" s="7">
        <v>28884.080075831509</v>
      </c>
      <c r="H9" s="8">
        <f>3*0.401397585436732</f>
        <v>1.204192756310196</v>
      </c>
      <c r="I9" s="14">
        <v>34100</v>
      </c>
      <c r="J9" s="15">
        <v>34883.97</v>
      </c>
      <c r="K9" s="5" t="s">
        <v>28</v>
      </c>
      <c r="L9" s="5" t="s">
        <v>29</v>
      </c>
      <c r="M9" s="5" t="s">
        <v>29</v>
      </c>
      <c r="N9" s="16">
        <v>34106</v>
      </c>
      <c r="O9" s="11" t="s">
        <v>50</v>
      </c>
      <c r="P9" s="12">
        <v>0.75</v>
      </c>
      <c r="Q9" s="5" t="s">
        <v>51</v>
      </c>
      <c r="R9" s="5" t="s">
        <v>56</v>
      </c>
      <c r="S9">
        <v>1965</v>
      </c>
      <c r="T9" s="17" t="s">
        <v>53</v>
      </c>
      <c r="U9" s="5" t="s">
        <v>32</v>
      </c>
      <c r="V9" s="5" t="s">
        <v>54</v>
      </c>
      <c r="W9">
        <v>2020</v>
      </c>
      <c r="X9" s="17" t="s">
        <v>53</v>
      </c>
    </row>
    <row r="10" spans="1:24" x14ac:dyDescent="0.4">
      <c r="A10">
        <v>9</v>
      </c>
      <c r="B10" s="5" t="s">
        <v>46</v>
      </c>
      <c r="C10" s="6">
        <v>758154</v>
      </c>
      <c r="D10" s="5" t="s">
        <v>47</v>
      </c>
      <c r="E10" s="5" t="s">
        <v>57</v>
      </c>
      <c r="F10" s="5" t="s">
        <v>49</v>
      </c>
      <c r="G10" s="7">
        <v>35043.622306328398</v>
      </c>
      <c r="H10" s="8">
        <f>3*0.33084479391579</f>
        <v>0.99253438174737008</v>
      </c>
      <c r="I10" s="14">
        <v>34100</v>
      </c>
      <c r="J10" s="15">
        <v>34883.97</v>
      </c>
      <c r="K10" s="5" t="s">
        <v>28</v>
      </c>
      <c r="L10" s="5" t="s">
        <v>29</v>
      </c>
      <c r="M10" s="5" t="s">
        <v>29</v>
      </c>
      <c r="N10" s="16">
        <v>34106</v>
      </c>
      <c r="O10" s="11" t="s">
        <v>50</v>
      </c>
      <c r="P10" s="12">
        <v>0.75</v>
      </c>
      <c r="Q10" s="5" t="s">
        <v>51</v>
      </c>
      <c r="R10" s="5" t="s">
        <v>58</v>
      </c>
      <c r="S10">
        <v>1975</v>
      </c>
      <c r="T10" s="17" t="s">
        <v>53</v>
      </c>
      <c r="U10" s="5" t="s">
        <v>32</v>
      </c>
      <c r="V10" s="5" t="s">
        <v>54</v>
      </c>
      <c r="W10">
        <v>2020</v>
      </c>
      <c r="X10" s="17" t="s">
        <v>53</v>
      </c>
    </row>
    <row r="11" spans="1:24" s="18" customFormat="1" ht="15" thickBot="1" x14ac:dyDescent="0.45">
      <c r="A11" s="18">
        <v>10</v>
      </c>
      <c r="B11" s="19" t="s">
        <v>59</v>
      </c>
      <c r="C11" s="20">
        <v>743770</v>
      </c>
      <c r="D11" s="19" t="s">
        <v>25</v>
      </c>
      <c r="E11" s="19" t="s">
        <v>60</v>
      </c>
      <c r="F11" s="19" t="s">
        <v>49</v>
      </c>
      <c r="G11" s="21">
        <v>2805934.8698151363</v>
      </c>
      <c r="H11" s="22">
        <f>3*0.0212050538450025</f>
        <v>6.36151615350075E-2</v>
      </c>
      <c r="I11" s="23">
        <v>175000</v>
      </c>
      <c r="J11" s="24">
        <v>175000</v>
      </c>
      <c r="K11" s="19" t="s">
        <v>28</v>
      </c>
      <c r="L11" s="19" t="s">
        <v>61</v>
      </c>
      <c r="M11" s="19" t="s">
        <v>62</v>
      </c>
      <c r="N11" s="25">
        <v>286203</v>
      </c>
      <c r="O11" s="25">
        <v>175000</v>
      </c>
      <c r="P11" s="26">
        <v>0.75</v>
      </c>
      <c r="Q11" s="19" t="s">
        <v>30</v>
      </c>
      <c r="R11" s="19" t="s">
        <v>63</v>
      </c>
      <c r="S11" s="18">
        <v>2007</v>
      </c>
      <c r="T11" s="27">
        <v>36000</v>
      </c>
      <c r="U11" s="19" t="s">
        <v>32</v>
      </c>
      <c r="V11" s="19" t="s">
        <v>64</v>
      </c>
      <c r="W11" s="18">
        <v>2020</v>
      </c>
      <c r="X11" s="27">
        <v>30000</v>
      </c>
    </row>
    <row r="12" spans="1:24" x14ac:dyDescent="0.4">
      <c r="N12" s="28"/>
      <c r="O12" s="28"/>
      <c r="P12" s="28"/>
    </row>
    <row r="13" spans="1:24" x14ac:dyDescent="0.4">
      <c r="E13" s="29" t="s">
        <v>65</v>
      </c>
      <c r="F13" s="30"/>
      <c r="H13" t="s">
        <v>66</v>
      </c>
      <c r="I13" s="31">
        <v>3</v>
      </c>
    </row>
    <row r="14" spans="1:24" x14ac:dyDescent="0.4">
      <c r="E14" s="32" t="s">
        <v>67</v>
      </c>
      <c r="F14" s="33">
        <f>SUM(G2:G7)/SUM(G2:G11)</f>
        <v>0.67582396688798474</v>
      </c>
      <c r="H14" s="28" t="s">
        <v>68</v>
      </c>
      <c r="I14" s="34">
        <v>7</v>
      </c>
      <c r="J14" s="28"/>
      <c r="N14" s="28"/>
      <c r="O14" s="28"/>
      <c r="P14" s="28"/>
    </row>
    <row r="15" spans="1:24" x14ac:dyDescent="0.4">
      <c r="E15" s="32" t="s">
        <v>69</v>
      </c>
      <c r="F15" s="30">
        <v>0.75</v>
      </c>
      <c r="H15" s="7"/>
      <c r="I15" s="35"/>
    </row>
    <row r="16" spans="1:24" x14ac:dyDescent="0.4">
      <c r="E16" s="32" t="s">
        <v>70</v>
      </c>
      <c r="F16" s="36">
        <f>AVERAGE(G2:G11)</f>
        <v>890460.56823916512</v>
      </c>
      <c r="H16" s="7"/>
      <c r="I16" s="37"/>
    </row>
    <row r="17" spans="2:8" x14ac:dyDescent="0.4">
      <c r="E17" s="32" t="s">
        <v>71</v>
      </c>
      <c r="F17" s="36">
        <f>AVERAGE(G2:G5,G8:G10)</f>
        <v>251641.01566329275</v>
      </c>
      <c r="G17" s="36"/>
      <c r="H17" s="7"/>
    </row>
    <row r="18" spans="2:8" x14ac:dyDescent="0.4">
      <c r="E18" s="32" t="s">
        <v>72</v>
      </c>
      <c r="F18" s="38">
        <f>70000000/(250*(3/10))</f>
        <v>933333.33333333337</v>
      </c>
      <c r="H18" s="39"/>
    </row>
    <row r="19" spans="2:8" x14ac:dyDescent="0.4">
      <c r="E19" s="32" t="s">
        <v>73</v>
      </c>
      <c r="F19">
        <f>(3/10)*250</f>
        <v>75</v>
      </c>
      <c r="H19" s="7"/>
    </row>
    <row r="20" spans="2:8" x14ac:dyDescent="0.4">
      <c r="E20" s="32" t="s">
        <v>74</v>
      </c>
      <c r="F20" s="40">
        <f>SUM(H2:H11)</f>
        <v>5.2940625904127012</v>
      </c>
      <c r="H20" s="7"/>
    </row>
    <row r="21" spans="2:8" x14ac:dyDescent="0.4">
      <c r="E21" s="32" t="s">
        <v>75</v>
      </c>
      <c r="F21" s="33">
        <f>F20/F19</f>
        <v>7.0587501205502681E-2</v>
      </c>
      <c r="H21" s="7"/>
    </row>
    <row r="22" spans="2:8" x14ac:dyDescent="0.4">
      <c r="B22" s="41" t="s">
        <v>76</v>
      </c>
      <c r="F22" s="28">
        <f>SUM(I2:I11)</f>
        <v>796300</v>
      </c>
      <c r="H22" s="7"/>
    </row>
    <row r="23" spans="2:8" x14ac:dyDescent="0.4">
      <c r="H23" s="7"/>
    </row>
    <row r="24" spans="2:8" x14ac:dyDescent="0.4">
      <c r="H24" s="7"/>
    </row>
    <row r="25" spans="2:8" x14ac:dyDescent="0.4">
      <c r="H25" s="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Poornima Dixit</dc:creator>
  <cp:lastModifiedBy>Poornima Dixit</cp:lastModifiedBy>
  <dcterms:created xsi:type="dcterms:W3CDTF">2021-07-22T20:38:53Z</dcterms:created>
  <dcterms:modified xsi:type="dcterms:W3CDTF">2021-07-22T20:39:56Z</dcterms:modified>
</cp:coreProperties>
</file>